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GC &amp; RODP\Etude valorisation infratsructures d'accueil 2017\Exécution Marché 2017-01\Etape 3 - catalogue de services et tarification\"/>
    </mc:Choice>
  </mc:AlternateContent>
  <bookViews>
    <workbookView xWindow="0" yWindow="0" windowWidth="28800" windowHeight="12405" xr2:uid="{00000000-000D-0000-FFFF-FFFF00000000}"/>
  </bookViews>
  <sheets>
    <sheet name="Coût des fourreaux" sheetId="1" r:id="rId1"/>
  </sheets>
  <calcPr calcId="171027"/>
</workbook>
</file>

<file path=xl/calcChain.xml><?xml version="1.0" encoding="utf-8"?>
<calcChain xmlns="http://schemas.openxmlformats.org/spreadsheetml/2006/main">
  <c r="E14" i="1" l="1"/>
  <c r="E16" i="1"/>
  <c r="E34" i="1" l="1"/>
  <c r="E40" i="1"/>
  <c r="E35" i="1"/>
  <c r="E33" i="1"/>
  <c r="E23" i="1"/>
  <c r="E24" i="1" s="1"/>
  <c r="E25" i="1" s="1"/>
  <c r="E26" i="1" s="1"/>
  <c r="E36" i="1" l="1"/>
  <c r="E53" i="1" l="1"/>
  <c r="E42" i="1" l="1"/>
  <c r="E45" i="1" s="1"/>
  <c r="E46" i="1" s="1"/>
  <c r="E47" i="1" s="1"/>
  <c r="E48" i="1" s="1"/>
  <c r="E54" i="1" l="1"/>
</calcChain>
</file>

<file path=xl/sharedStrings.xml><?xml version="1.0" encoding="utf-8"?>
<sst xmlns="http://schemas.openxmlformats.org/spreadsheetml/2006/main" count="81" uniqueCount="48">
  <si>
    <t>Coût des fourreaux</t>
  </si>
  <si>
    <t>Méthodes de clacul du coût d'accès aux fourreaux</t>
  </si>
  <si>
    <t>Paramètres</t>
  </si>
  <si>
    <t>10% Selon le CRIP</t>
  </si>
  <si>
    <t>Coût d'opportunité</t>
  </si>
  <si>
    <t>Taux d'utilisation des infras de la collectivité</t>
  </si>
  <si>
    <t>Tarif par opérateur</t>
  </si>
  <si>
    <t>Nb. Opérateurs utilisant l'infrastructure</t>
  </si>
  <si>
    <t>Benchmark sur 4 collectivités + CRIP 2007</t>
  </si>
  <si>
    <t>€/ml</t>
  </si>
  <si>
    <t>% de ml</t>
  </si>
  <si>
    <t>Unité</t>
  </si>
  <si>
    <t>Valeur</t>
  </si>
  <si>
    <t>€/ml/an</t>
  </si>
  <si>
    <t>Coût étude de faisabilité</t>
  </si>
  <si>
    <t>Coût sous-tubage</t>
  </si>
  <si>
    <t>%</t>
  </si>
  <si>
    <t>années</t>
  </si>
  <si>
    <t>% des coûts de construction totaux</t>
  </si>
  <si>
    <t>#</t>
  </si>
  <si>
    <t>WACC</t>
  </si>
  <si>
    <t>Durée de vie des fourreaux</t>
  </si>
  <si>
    <t>Coûts d'exploitation</t>
  </si>
  <si>
    <t>Valeur brute comptable - borne min</t>
  </si>
  <si>
    <t>Coût d'opportunité - borne max</t>
  </si>
  <si>
    <t>&gt;&gt;&gt;</t>
  </si>
  <si>
    <t>Coûts de construction échus dans la comptabilité</t>
  </si>
  <si>
    <t>Benchmark sur 3 collectivités</t>
  </si>
  <si>
    <t>Valeur brute comptable des infrastructures</t>
  </si>
  <si>
    <t>Coûts évités par l'opérateur de la construction des infrastructures en propre</t>
  </si>
  <si>
    <t>Scénario 1 - utilisation des infrastructures de la collectivité</t>
  </si>
  <si>
    <t>Scénario 2 - Reconstruction des infrastructures à neuf</t>
  </si>
  <si>
    <t>Coût des études de faisabilité</t>
  </si>
  <si>
    <t>Coût de la création de génie civil</t>
  </si>
  <si>
    <t>Coût du sous-tubage</t>
  </si>
  <si>
    <t>Coût total</t>
  </si>
  <si>
    <t>Coût d'opportunité par opérateur (TOT)</t>
  </si>
  <si>
    <t>Coûts d'exploitation et de maintenance</t>
  </si>
  <si>
    <t>Coûts total échus dans la comptabilité</t>
  </si>
  <si>
    <t>Coûts échus dans la comptabilité</t>
  </si>
  <si>
    <t>Coût d'opportunité (contruction)</t>
  </si>
  <si>
    <t>Coût d'opportunité (exploitation/maintenance)</t>
  </si>
  <si>
    <t>4% Selon le CRIP pour les collectivités; WACC ARCEP fixe: 8,7%</t>
  </si>
  <si>
    <t>50 ans selon l'ARCEP depuis 2012</t>
  </si>
  <si>
    <t>Taux de participation de la Collectivité à la construction</t>
  </si>
  <si>
    <t>Coût déploiement "fourreaux + tranchées" à neuf (par fourreau)</t>
  </si>
  <si>
    <t>Coûts de construction échus dans la comptabilité (valeur brute)</t>
  </si>
  <si>
    <t>Synthèse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</si>
</sst>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#,##0.00\ &quot;€&quot;"/>
    <numFmt numFmtId="167" formatCode="#,##0.0\ &quot;€&quot;"/>
    <numFmt numFmtId="168" formatCode="_-* #,##0.0\ _€_-;\-* #,##0.0\ _€_-;_-* &quot;-&quot;??\ _€_-;_-@_-"/>
    <numFmt numFmtId="169" formatCode="#,##0\ &quot;€&quot;"/>
    <numFmt numFmtId="170" formatCode="#,##0.00000\ &quot;€&quot;;[Red]\-#,##0.00000\ &quot;€&quot;"/>
    <numFmt numFmtId="171" formatCode="0.00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8"/>
      <color theme="3"/>
      <name val="Arial"/>
      <family val="2"/>
    </font>
    <font>
      <i/>
      <sz val="11"/>
      <color rgb="FF7F7F7F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  <charset val="1"/>
    </font>
    <font>
      <sz val="11"/>
      <color rgb="FF3F3F76"/>
      <name val="Calibri"/>
      <family val="2"/>
      <charset val="1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D0D2D0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2" borderId="3" applyNumberFormat="0" applyFont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  <xf numFmtId="0" fontId="15" fillId="0" borderId="0"/>
    <xf numFmtId="0" fontId="16" fillId="6" borderId="2" applyProtection="0"/>
  </cellStyleXfs>
  <cellXfs count="42">
    <xf numFmtId="0" fontId="0" fillId="0" borderId="0" xfId="0"/>
    <xf numFmtId="0" fontId="7" fillId="3" borderId="1" xfId="7" applyFont="1" applyBorder="1" applyAlignment="1">
      <alignment horizontal="center" vertical="center"/>
    </xf>
    <xf numFmtId="0" fontId="13" fillId="3" borderId="4" xfId="7" applyFont="1" applyBorder="1" applyAlignment="1">
      <alignment vertical="center" wrapText="1"/>
    </xf>
    <xf numFmtId="0" fontId="13" fillId="3" borderId="4" xfId="7" applyFont="1" applyBorder="1" applyAlignment="1">
      <alignment horizontal="center" vertical="center" wrapText="1"/>
    </xf>
    <xf numFmtId="166" fontId="4" fillId="7" borderId="4" xfId="1" applyNumberFormat="1" applyFont="1" applyFill="1" applyBorder="1" applyAlignment="1">
      <alignment horizontal="center" vertical="center"/>
    </xf>
    <xf numFmtId="0" fontId="8" fillId="0" borderId="1" xfId="4" applyFont="1" applyAlignment="1">
      <alignment vertical="center"/>
    </xf>
    <xf numFmtId="0" fontId="9" fillId="0" borderId="1" xfId="3" applyFont="1" applyBorder="1" applyAlignment="1">
      <alignment vertical="center"/>
    </xf>
    <xf numFmtId="0" fontId="10" fillId="0" borderId="0" xfId="6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2" borderId="3" xfId="5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18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17" fillId="0" borderId="4" xfId="0" applyFont="1" applyBorder="1" applyAlignment="1">
      <alignment vertical="center"/>
    </xf>
    <xf numFmtId="168" fontId="11" fillId="0" borderId="0" xfId="0" applyNumberFormat="1" applyFont="1" applyAlignment="1">
      <alignment vertical="center"/>
    </xf>
    <xf numFmtId="170" fontId="11" fillId="0" borderId="0" xfId="0" applyNumberFormat="1" applyFont="1" applyAlignment="1">
      <alignment vertical="center"/>
    </xf>
    <xf numFmtId="0" fontId="8" fillId="0" borderId="1" xfId="4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164" fontId="12" fillId="4" borderId="4" xfId="8" applyNumberFormat="1" applyFont="1" applyBorder="1" applyAlignment="1">
      <alignment horizontal="center" vertical="center"/>
    </xf>
    <xf numFmtId="0" fontId="12" fillId="4" borderId="4" xfId="8" applyFont="1" applyBorder="1" applyAlignment="1">
      <alignment horizontal="center" vertical="center"/>
    </xf>
    <xf numFmtId="9" fontId="12" fillId="4" borderId="4" xfId="8" applyNumberFormat="1" applyFont="1" applyBorder="1" applyAlignment="1">
      <alignment horizontal="center" vertical="center"/>
    </xf>
    <xf numFmtId="167" fontId="12" fillId="4" borderId="4" xfId="1" applyNumberFormat="1" applyFont="1" applyFill="1" applyBorder="1" applyAlignment="1">
      <alignment horizontal="center" vertical="center"/>
    </xf>
    <xf numFmtId="9" fontId="12" fillId="4" borderId="4" xfId="2" applyFont="1" applyFill="1" applyBorder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8" fontId="14" fillId="5" borderId="4" xfId="1" applyNumberFormat="1" applyFont="1" applyFill="1" applyBorder="1" applyAlignment="1">
      <alignment horizontal="center" vertical="center"/>
    </xf>
    <xf numFmtId="8" fontId="14" fillId="5" borderId="0" xfId="1" applyNumberFormat="1" applyFont="1" applyFill="1" applyBorder="1" applyAlignment="1">
      <alignment horizontal="center" vertical="center"/>
    </xf>
    <xf numFmtId="167" fontId="18" fillId="4" borderId="4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171" fontId="11" fillId="0" borderId="0" xfId="2" applyNumberFormat="1" applyFont="1" applyAlignment="1">
      <alignment vertical="center"/>
    </xf>
    <xf numFmtId="167" fontId="14" fillId="0" borderId="4" xfId="1" applyNumberFormat="1" applyFont="1" applyFill="1" applyBorder="1" applyAlignment="1">
      <alignment horizontal="center" vertical="center"/>
    </xf>
    <xf numFmtId="0" fontId="12" fillId="2" borderId="9" xfId="5" applyFont="1" applyBorder="1" applyAlignment="1">
      <alignment vertical="center"/>
    </xf>
    <xf numFmtId="0" fontId="12" fillId="2" borderId="8" xfId="5" applyFont="1" applyBorder="1" applyAlignment="1">
      <alignment vertical="center"/>
    </xf>
    <xf numFmtId="167" fontId="18" fillId="4" borderId="5" xfId="1" applyNumberFormat="1" applyFont="1" applyFill="1" applyBorder="1" applyAlignment="1">
      <alignment horizontal="center" vertical="center"/>
    </xf>
    <xf numFmtId="167" fontId="18" fillId="4" borderId="6" xfId="1" applyNumberFormat="1" applyFont="1" applyFill="1" applyBorder="1" applyAlignment="1">
      <alignment horizontal="center" vertical="center"/>
    </xf>
    <xf numFmtId="167" fontId="18" fillId="4" borderId="7" xfId="1" applyNumberFormat="1" applyFont="1" applyFill="1" applyBorder="1" applyAlignment="1">
      <alignment horizontal="center" vertical="center"/>
    </xf>
    <xf numFmtId="165" fontId="18" fillId="4" borderId="5" xfId="1" applyNumberFormat="1" applyFont="1" applyFill="1" applyBorder="1" applyAlignment="1">
      <alignment horizontal="center" vertical="center"/>
    </xf>
    <xf numFmtId="165" fontId="18" fillId="4" borderId="6" xfId="1" applyNumberFormat="1" applyFont="1" applyFill="1" applyBorder="1" applyAlignment="1">
      <alignment horizontal="center" vertical="center"/>
    </xf>
    <xf numFmtId="165" fontId="18" fillId="4" borderId="7" xfId="1" applyNumberFormat="1" applyFont="1" applyFill="1" applyBorder="1" applyAlignment="1">
      <alignment horizontal="center" vertical="center"/>
    </xf>
  </cellXfs>
  <cellStyles count="11">
    <cellStyle name="20 % - Accent3" xfId="8" builtinId="38"/>
    <cellStyle name="Accent1" xfId="7" builtinId="29"/>
    <cellStyle name="Milliers" xfId="1" builtinId="3"/>
    <cellStyle name="Normal" xfId="0" builtinId="0"/>
    <cellStyle name="Normal 2" xfId="9" xr:uid="{00000000-0005-0000-0000-000005000000}"/>
    <cellStyle name="Note" xfId="5" builtinId="10"/>
    <cellStyle name="Pourcentage" xfId="2" builtinId="5"/>
    <cellStyle name="Texte explicatif" xfId="6" builtinId="53"/>
    <cellStyle name="Texte explicatif 2" xfId="10" xr:uid="{00000000-0005-0000-0000-000008000000}"/>
    <cellStyle name="Titre" xfId="3" builtinId="15"/>
    <cellStyle name="Titre 1" xfId="4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'Coût des fourreaux'!$C$53:$D$54</c:f>
              <c:multiLvlStrCache>
                <c:ptCount val="2"/>
                <c:lvl>
                  <c:pt idx="0">
                    <c:v>€/ml/an</c:v>
                  </c:pt>
                  <c:pt idx="1">
                    <c:v>€/ml/an</c:v>
                  </c:pt>
                </c:lvl>
                <c:lvl>
                  <c:pt idx="0">
                    <c:v>Valeur brute comptable - borne min</c:v>
                  </c:pt>
                  <c:pt idx="1">
                    <c:v>Coût d'opportunité - borne max</c:v>
                  </c:pt>
                </c:lvl>
              </c:multiLvlStrCache>
            </c:multiLvlStrRef>
          </c:cat>
          <c:val>
            <c:numRef>
              <c:f>'Coût des fourreaux'!$E$53:$E$54</c:f>
              <c:numCache>
                <c:formatCode>#\ ##0.00\ "€"</c:formatCode>
                <c:ptCount val="2"/>
                <c:pt idx="0">
                  <c:v>0.83004444449439263</c:v>
                </c:pt>
                <c:pt idx="1">
                  <c:v>1.1574458064340143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7-4B3D-9722-4309482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94912"/>
        <c:axId val="282621824"/>
      </c:barChart>
      <c:catAx>
        <c:axId val="16349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2621824"/>
        <c:crosses val="autoZero"/>
        <c:auto val="1"/>
        <c:lblAlgn val="ctr"/>
        <c:lblOffset val="100"/>
        <c:noMultiLvlLbl val="0"/>
      </c:catAx>
      <c:valAx>
        <c:axId val="282621824"/>
        <c:scaling>
          <c:orientation val="minMax"/>
        </c:scaling>
        <c:delete val="0"/>
        <c:axPos val="l"/>
        <c:numFmt formatCode="#\ ##0.00\ &quot;€&quot;" sourceLinked="1"/>
        <c:majorTickMark val="out"/>
        <c:minorTickMark val="none"/>
        <c:tickLblPos val="nextTo"/>
        <c:crossAx val="16349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54</xdr:row>
      <xdr:rowOff>109537</xdr:rowOff>
    </xdr:from>
    <xdr:to>
      <xdr:col>4</xdr:col>
      <xdr:colOff>742950</xdr:colOff>
      <xdr:row>69</xdr:row>
      <xdr:rowOff>138112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/>
  </sheetPr>
  <dimension ref="A1:O54"/>
  <sheetViews>
    <sheetView showGridLines="0" tabSelected="1" zoomScaleNormal="100" workbookViewId="0">
      <selection activeCell="C25" sqref="C25"/>
    </sheetView>
  </sheetViews>
  <sheetFormatPr baseColWidth="10" defaultColWidth="11.42578125" defaultRowHeight="14.25" x14ac:dyDescent="0.25"/>
  <cols>
    <col min="1" max="1" width="8.140625" style="8" customWidth="1"/>
    <col min="2" max="2" width="2.7109375" style="8" customWidth="1"/>
    <col min="3" max="3" width="53.140625" style="8" customWidth="1"/>
    <col min="4" max="4" width="13.42578125" style="8" customWidth="1"/>
    <col min="5" max="5" width="12.5703125" style="13" customWidth="1"/>
    <col min="6" max="11" width="12.5703125" style="8" customWidth="1"/>
    <col min="12" max="12" width="14.42578125" style="8" bestFit="1" customWidth="1"/>
    <col min="13" max="13" width="12.5703125" style="8" customWidth="1"/>
    <col min="14" max="16384" width="11.42578125" style="8"/>
  </cols>
  <sheetData>
    <row r="1" spans="1:15" s="5" customFormat="1" ht="24" thickBot="1" x14ac:dyDescent="0.3">
      <c r="A1" s="1"/>
      <c r="C1" s="6" t="s">
        <v>0</v>
      </c>
      <c r="D1" s="6"/>
      <c r="E1" s="20"/>
    </row>
    <row r="2" spans="1:15" s="7" customFormat="1" ht="15" thickTop="1" x14ac:dyDescent="0.25">
      <c r="C2" s="7" t="s">
        <v>1</v>
      </c>
      <c r="E2" s="21"/>
    </row>
    <row r="5" spans="1:15" s="5" customFormat="1" ht="20.25" thickBot="1" x14ac:dyDescent="0.3">
      <c r="C5" s="5" t="s">
        <v>2</v>
      </c>
      <c r="E5" s="20"/>
    </row>
    <row r="6" spans="1:15" ht="15" thickTop="1" x14ac:dyDescent="0.25"/>
    <row r="7" spans="1:15" x14ac:dyDescent="0.25">
      <c r="C7" s="9" t="s">
        <v>20</v>
      </c>
      <c r="D7" s="12" t="s">
        <v>16</v>
      </c>
      <c r="E7" s="22">
        <v>0.04</v>
      </c>
      <c r="F7" s="10" t="s">
        <v>42</v>
      </c>
      <c r="G7" s="10"/>
      <c r="H7" s="10"/>
      <c r="I7" s="34"/>
      <c r="J7" s="35"/>
    </row>
    <row r="8" spans="1:15" x14ac:dyDescent="0.25">
      <c r="C8" s="9" t="s">
        <v>21</v>
      </c>
      <c r="D8" s="12" t="s">
        <v>17</v>
      </c>
      <c r="E8" s="23">
        <v>30</v>
      </c>
      <c r="F8" s="10" t="s">
        <v>43</v>
      </c>
      <c r="G8" s="10"/>
      <c r="H8" s="10"/>
      <c r="I8" s="11"/>
    </row>
    <row r="9" spans="1:15" x14ac:dyDescent="0.25">
      <c r="C9" s="9" t="s">
        <v>22</v>
      </c>
      <c r="D9" s="12" t="s">
        <v>18</v>
      </c>
      <c r="E9" s="24">
        <v>0.1</v>
      </c>
      <c r="F9" s="10" t="s">
        <v>3</v>
      </c>
      <c r="G9" s="10"/>
      <c r="I9" s="11"/>
    </row>
    <row r="10" spans="1:15" x14ac:dyDescent="0.25">
      <c r="C10" s="9" t="s">
        <v>7</v>
      </c>
      <c r="D10" s="12" t="s">
        <v>19</v>
      </c>
      <c r="E10" s="23">
        <v>1</v>
      </c>
      <c r="I10" s="11"/>
      <c r="N10" s="16"/>
    </row>
    <row r="11" spans="1:15" x14ac:dyDescent="0.25">
      <c r="C11" s="9" t="s">
        <v>44</v>
      </c>
      <c r="D11" s="12" t="s">
        <v>16</v>
      </c>
      <c r="E11" s="24">
        <v>0.5</v>
      </c>
      <c r="I11" s="11"/>
      <c r="N11" s="16"/>
    </row>
    <row r="12" spans="1:15" x14ac:dyDescent="0.25">
      <c r="C12" s="9" t="s">
        <v>14</v>
      </c>
      <c r="D12" s="9" t="s">
        <v>9</v>
      </c>
      <c r="E12" s="25">
        <v>5</v>
      </c>
    </row>
    <row r="13" spans="1:15" x14ac:dyDescent="0.25">
      <c r="C13" s="9" t="s">
        <v>15</v>
      </c>
      <c r="D13" s="9" t="s">
        <v>9</v>
      </c>
      <c r="E13" s="25">
        <v>4</v>
      </c>
      <c r="G13" s="39" t="s">
        <v>8</v>
      </c>
      <c r="H13" s="40"/>
      <c r="I13" s="40"/>
      <c r="J13" s="40"/>
      <c r="K13" s="41"/>
      <c r="N13" s="16"/>
      <c r="O13" s="16"/>
    </row>
    <row r="14" spans="1:15" x14ac:dyDescent="0.25">
      <c r="C14" s="9" t="s">
        <v>45</v>
      </c>
      <c r="D14" s="9" t="s">
        <v>9</v>
      </c>
      <c r="E14" s="33">
        <f>AVERAGE(G14:K14)</f>
        <v>42.357652380952381</v>
      </c>
      <c r="F14" s="13" t="s">
        <v>25</v>
      </c>
      <c r="G14" s="30">
        <v>41</v>
      </c>
      <c r="H14" s="30">
        <v>31.555</v>
      </c>
      <c r="I14" s="30">
        <v>44.233261904761903</v>
      </c>
      <c r="J14" s="30">
        <v>45</v>
      </c>
      <c r="K14" s="30">
        <v>50</v>
      </c>
      <c r="N14" s="16"/>
      <c r="O14" s="16"/>
    </row>
    <row r="15" spans="1:15" x14ac:dyDescent="0.25">
      <c r="C15" s="9" t="s">
        <v>5</v>
      </c>
      <c r="D15" s="9" t="s">
        <v>10</v>
      </c>
      <c r="E15" s="26">
        <v>1</v>
      </c>
      <c r="F15" s="19"/>
      <c r="J15" s="31"/>
      <c r="K15" s="31"/>
    </row>
    <row r="16" spans="1:15" x14ac:dyDescent="0.25">
      <c r="C16" s="9" t="s">
        <v>46</v>
      </c>
      <c r="D16" s="9" t="s">
        <v>9</v>
      </c>
      <c r="E16" s="33">
        <f>AVERAGE(G17:I17)</f>
        <v>41.502222224719631</v>
      </c>
      <c r="F16" s="13" t="s">
        <v>25</v>
      </c>
      <c r="G16" s="36" t="s">
        <v>27</v>
      </c>
      <c r="H16" s="37"/>
      <c r="I16" s="38"/>
      <c r="J16" s="31"/>
      <c r="K16" s="31"/>
    </row>
    <row r="17" spans="3:9" x14ac:dyDescent="0.25">
      <c r="G17" s="30">
        <v>39.217331039696639</v>
      </c>
      <c r="H17" s="30">
        <v>38.737611496531223</v>
      </c>
      <c r="I17" s="30">
        <v>46.551724137931032</v>
      </c>
    </row>
    <row r="19" spans="3:9" s="5" customFormat="1" ht="20.25" thickBot="1" x14ac:dyDescent="0.3">
      <c r="C19" s="5" t="s">
        <v>28</v>
      </c>
      <c r="E19" s="20"/>
    </row>
    <row r="20" spans="3:9" ht="15" thickTop="1" x14ac:dyDescent="0.25"/>
    <row r="21" spans="3:9" x14ac:dyDescent="0.25">
      <c r="E21" s="27"/>
      <c r="F21" s="14"/>
      <c r="G21" s="18"/>
      <c r="H21" s="14"/>
    </row>
    <row r="22" spans="3:9" ht="17.25" customHeight="1" x14ac:dyDescent="0.25">
      <c r="C22" s="2" t="s">
        <v>39</v>
      </c>
      <c r="D22" s="2" t="s">
        <v>11</v>
      </c>
      <c r="E22" s="3" t="s">
        <v>12</v>
      </c>
      <c r="F22" s="14"/>
      <c r="G22" s="18"/>
      <c r="H22" s="14"/>
    </row>
    <row r="23" spans="3:9" x14ac:dyDescent="0.25">
      <c r="C23" s="9" t="s">
        <v>26</v>
      </c>
      <c r="D23" s="9" t="s">
        <v>9</v>
      </c>
      <c r="E23" s="28">
        <f>E16</f>
        <v>41.502222224719631</v>
      </c>
      <c r="F23" s="14"/>
      <c r="G23" s="18"/>
      <c r="H23" s="14"/>
    </row>
    <row r="24" spans="3:9" x14ac:dyDescent="0.25">
      <c r="C24" s="9" t="s">
        <v>37</v>
      </c>
      <c r="D24" s="9" t="s">
        <v>9</v>
      </c>
      <c r="E24" s="28">
        <f>E23*E9</f>
        <v>4.1502222224719629</v>
      </c>
      <c r="F24" s="14"/>
      <c r="G24" s="18"/>
    </row>
    <row r="25" spans="3:9" x14ac:dyDescent="0.25">
      <c r="C25" s="9" t="s">
        <v>38</v>
      </c>
      <c r="D25" s="9" t="s">
        <v>9</v>
      </c>
      <c r="E25" s="28">
        <f>E23*E11/E10+E24/E10</f>
        <v>24.901333334831779</v>
      </c>
      <c r="F25" s="32"/>
      <c r="G25" s="18"/>
    </row>
    <row r="26" spans="3:9" ht="15" x14ac:dyDescent="0.25">
      <c r="C26" s="9" t="s">
        <v>6</v>
      </c>
      <c r="D26" s="9" t="s">
        <v>9</v>
      </c>
      <c r="E26" s="4">
        <f>E25/E8</f>
        <v>0.83004444449439263</v>
      </c>
      <c r="F26" s="14"/>
      <c r="G26" s="18"/>
    </row>
    <row r="27" spans="3:9" x14ac:dyDescent="0.25">
      <c r="C27" s="15"/>
      <c r="D27" s="15"/>
      <c r="E27" s="29"/>
    </row>
    <row r="28" spans="3:9" x14ac:dyDescent="0.25">
      <c r="C28" s="15"/>
      <c r="D28" s="15"/>
      <c r="E28" s="29"/>
    </row>
    <row r="29" spans="3:9" s="5" customFormat="1" ht="20.25" thickBot="1" x14ac:dyDescent="0.3">
      <c r="C29" s="5" t="s">
        <v>29</v>
      </c>
      <c r="E29" s="20"/>
    </row>
    <row r="30" spans="3:9" ht="15" thickTop="1" x14ac:dyDescent="0.25"/>
    <row r="32" spans="3:9" ht="17.25" customHeight="1" x14ac:dyDescent="0.25">
      <c r="C32" s="2" t="s">
        <v>30</v>
      </c>
      <c r="D32" s="2" t="s">
        <v>11</v>
      </c>
      <c r="E32" s="3" t="s">
        <v>12</v>
      </c>
    </row>
    <row r="33" spans="3:5" x14ac:dyDescent="0.25">
      <c r="C33" s="9" t="s">
        <v>32</v>
      </c>
      <c r="D33" s="9" t="s">
        <v>9</v>
      </c>
      <c r="E33" s="28">
        <f>$E$12*$E$15</f>
        <v>5</v>
      </c>
    </row>
    <row r="34" spans="3:5" x14ac:dyDescent="0.25">
      <c r="C34" s="9" t="s">
        <v>33</v>
      </c>
      <c r="D34" s="9" t="s">
        <v>9</v>
      </c>
      <c r="E34" s="28">
        <f>E14*(1-$E$15)</f>
        <v>0</v>
      </c>
    </row>
    <row r="35" spans="3:5" x14ac:dyDescent="0.25">
      <c r="C35" s="9" t="s">
        <v>34</v>
      </c>
      <c r="D35" s="9" t="s">
        <v>9</v>
      </c>
      <c r="E35" s="28">
        <f>$E$13*$E$15</f>
        <v>4</v>
      </c>
    </row>
    <row r="36" spans="3:5" x14ac:dyDescent="0.25">
      <c r="C36" s="9" t="s">
        <v>35</v>
      </c>
      <c r="D36" s="9" t="s">
        <v>9</v>
      </c>
      <c r="E36" s="28">
        <f>SUM(E33:E35)</f>
        <v>9</v>
      </c>
    </row>
    <row r="37" spans="3:5" ht="6" customHeight="1" x14ac:dyDescent="0.25"/>
    <row r="38" spans="3:5" ht="17.25" customHeight="1" x14ac:dyDescent="0.25">
      <c r="C38" s="2" t="s">
        <v>31</v>
      </c>
      <c r="D38" s="2" t="s">
        <v>11</v>
      </c>
      <c r="E38" s="3" t="s">
        <v>12</v>
      </c>
    </row>
    <row r="39" spans="3:5" x14ac:dyDescent="0.25">
      <c r="C39" s="9" t="s">
        <v>32</v>
      </c>
      <c r="D39" s="9" t="s">
        <v>9</v>
      </c>
      <c r="E39" s="28">
        <v>0</v>
      </c>
    </row>
    <row r="40" spans="3:5" x14ac:dyDescent="0.25">
      <c r="C40" s="9" t="s">
        <v>33</v>
      </c>
      <c r="D40" s="9" t="s">
        <v>9</v>
      </c>
      <c r="E40" s="28">
        <f>E14</f>
        <v>42.357652380952381</v>
      </c>
    </row>
    <row r="41" spans="3:5" x14ac:dyDescent="0.25">
      <c r="C41" s="9" t="s">
        <v>34</v>
      </c>
      <c r="D41" s="9" t="s">
        <v>9</v>
      </c>
      <c r="E41" s="28">
        <v>0</v>
      </c>
    </row>
    <row r="42" spans="3:5" x14ac:dyDescent="0.25">
      <c r="C42" s="9" t="s">
        <v>35</v>
      </c>
      <c r="D42" s="9" t="s">
        <v>9</v>
      </c>
      <c r="E42" s="28">
        <f>SUM(E39:E41)</f>
        <v>42.357652380952381</v>
      </c>
    </row>
    <row r="43" spans="3:5" ht="6" customHeight="1" x14ac:dyDescent="0.25"/>
    <row r="44" spans="3:5" ht="17.25" customHeight="1" x14ac:dyDescent="0.25">
      <c r="C44" s="2" t="s">
        <v>4</v>
      </c>
      <c r="D44" s="2" t="s">
        <v>11</v>
      </c>
      <c r="E44" s="3" t="s">
        <v>12</v>
      </c>
    </row>
    <row r="45" spans="3:5" x14ac:dyDescent="0.25">
      <c r="C45" s="9" t="s">
        <v>40</v>
      </c>
      <c r="D45" s="9" t="s">
        <v>9</v>
      </c>
      <c r="E45" s="28">
        <f>E42-E36</f>
        <v>33.357652380952381</v>
      </c>
    </row>
    <row r="46" spans="3:5" x14ac:dyDescent="0.25">
      <c r="C46" s="9" t="s">
        <v>41</v>
      </c>
      <c r="D46" s="9" t="s">
        <v>9</v>
      </c>
      <c r="E46" s="28">
        <f>E45*E9</f>
        <v>3.3357652380952381</v>
      </c>
    </row>
    <row r="47" spans="3:5" x14ac:dyDescent="0.25">
      <c r="C47" s="9" t="s">
        <v>36</v>
      </c>
      <c r="D47" s="9" t="s">
        <v>9</v>
      </c>
      <c r="E47" s="28">
        <f>E45*E11/E10+E46/E10</f>
        <v>20.014591428571428</v>
      </c>
    </row>
    <row r="48" spans="3:5" ht="15" x14ac:dyDescent="0.25">
      <c r="C48" s="9" t="s">
        <v>6</v>
      </c>
      <c r="D48" s="9" t="s">
        <v>13</v>
      </c>
      <c r="E48" s="4">
        <f>-PMT($E$7,$E$8,E47)</f>
        <v>1.1574458064340143</v>
      </c>
    </row>
    <row r="49" spans="3:5" x14ac:dyDescent="0.25">
      <c r="C49" s="15"/>
      <c r="D49" s="15"/>
      <c r="E49" s="29"/>
    </row>
    <row r="51" spans="3:5" s="5" customFormat="1" ht="20.25" thickBot="1" x14ac:dyDescent="0.3">
      <c r="C51" s="5" t="s">
        <v>47</v>
      </c>
      <c r="E51" s="20"/>
    </row>
    <row r="52" spans="3:5" ht="15" thickTop="1" x14ac:dyDescent="0.25"/>
    <row r="53" spans="3:5" ht="15" x14ac:dyDescent="0.25">
      <c r="C53" s="17" t="s">
        <v>23</v>
      </c>
      <c r="D53" s="9" t="s">
        <v>13</v>
      </c>
      <c r="E53" s="4">
        <f>E26</f>
        <v>0.83004444449439263</v>
      </c>
    </row>
    <row r="54" spans="3:5" ht="15" x14ac:dyDescent="0.25">
      <c r="C54" s="17" t="s">
        <v>24</v>
      </c>
      <c r="D54" s="9" t="s">
        <v>13</v>
      </c>
      <c r="E54" s="4">
        <f>E48</f>
        <v>1.1574458064340143</v>
      </c>
    </row>
  </sheetData>
  <mergeCells count="2">
    <mergeCell ref="G16:I16"/>
    <mergeCell ref="G13:K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Coût des fourreaux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nlluch</dc:creator>
  <cp:lastModifiedBy>Mireille BONNIN</cp:lastModifiedBy>
  <dcterms:created xsi:type="dcterms:W3CDTF">2017-11-16T16:42:18Z</dcterms:created>
  <dcterms:modified xsi:type="dcterms:W3CDTF">2017-11-21T14:57:41Z</dcterms:modified>
</cp:coreProperties>
</file>